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Облако\Synology\РАБОТА\ЗАНЯТИЯ\СЭС2_\практикум\"/>
    </mc:Choice>
  </mc:AlternateContent>
  <xr:revisionPtr revIDLastSave="0" documentId="13_ncr:1_{B60E2556-1176-4AB2-AE75-077AB36FD850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1.1" sheetId="1" r:id="rId1"/>
    <sheet name="1.2" sheetId="2" r:id="rId2"/>
    <sheet name="1.3" sheetId="3" r:id="rId3"/>
    <sheet name="1.4" sheetId="5" r:id="rId4"/>
    <sheet name="1.5" sheetId="6" r:id="rId5"/>
    <sheet name="1.6" sheetId="4" r:id="rId6"/>
    <sheet name="1.7" sheetId="8" r:id="rId7"/>
    <sheet name="1.11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8" l="1"/>
  <c r="J17" i="8"/>
  <c r="J18" i="8"/>
  <c r="J19" i="8"/>
  <c r="K19" i="8"/>
  <c r="I13" i="8"/>
  <c r="J13" i="8"/>
  <c r="K13" i="8"/>
  <c r="I14" i="8"/>
  <c r="J14" i="8"/>
  <c r="K14" i="8"/>
  <c r="I15" i="8"/>
  <c r="J15" i="8"/>
  <c r="K15" i="8"/>
  <c r="I16" i="8"/>
  <c r="J16" i="8"/>
  <c r="K16" i="8"/>
  <c r="I17" i="8"/>
  <c r="K17" i="8"/>
  <c r="I18" i="8"/>
  <c r="K18" i="8"/>
  <c r="I19" i="8"/>
  <c r="K12" i="8"/>
  <c r="J12" i="8"/>
  <c r="I12" i="8"/>
  <c r="C2" i="3"/>
  <c r="C4" i="3"/>
  <c r="C3" i="3"/>
  <c r="E2" i="3"/>
  <c r="E12" i="8"/>
  <c r="G19" i="8"/>
  <c r="F13" i="8"/>
  <c r="G13" i="8"/>
  <c r="H13" i="8"/>
  <c r="F14" i="8"/>
  <c r="G14" i="8"/>
  <c r="H14" i="8"/>
  <c r="F15" i="8"/>
  <c r="G15" i="8"/>
  <c r="H15" i="8"/>
  <c r="F16" i="8"/>
  <c r="G16" i="8"/>
  <c r="H16" i="8"/>
  <c r="F17" i="8"/>
  <c r="G17" i="8"/>
  <c r="H17" i="8"/>
  <c r="F18" i="8"/>
  <c r="G18" i="8"/>
  <c r="H18" i="8"/>
  <c r="F19" i="8"/>
  <c r="H19" i="8"/>
  <c r="H12" i="8"/>
  <c r="G12" i="8"/>
  <c r="F12" i="8"/>
  <c r="E13" i="8"/>
  <c r="E15" i="8"/>
  <c r="E16" i="8"/>
  <c r="E17" i="8"/>
  <c r="E18" i="8"/>
  <c r="E19" i="8"/>
  <c r="C19" i="8"/>
  <c r="D19" i="8"/>
  <c r="C18" i="8"/>
  <c r="D17" i="8"/>
  <c r="D14" i="8"/>
  <c r="C13" i="8"/>
  <c r="D13" i="8"/>
  <c r="C14" i="8"/>
  <c r="C15" i="8"/>
  <c r="D15" i="8"/>
  <c r="C16" i="8"/>
  <c r="D16" i="8"/>
  <c r="C17" i="8"/>
  <c r="D18" i="8"/>
  <c r="D12" i="8"/>
  <c r="C12" i="8"/>
  <c r="B4" i="7"/>
  <c r="F9" i="7"/>
  <c r="D9" i="7"/>
  <c r="D11" i="7"/>
  <c r="E12" i="7"/>
  <c r="B3" i="7"/>
  <c r="F3" i="7"/>
  <c r="F11" i="7" s="1"/>
  <c r="C11" i="7"/>
  <c r="E11" i="7"/>
  <c r="B11" i="7"/>
  <c r="C10" i="7"/>
  <c r="C13" i="7"/>
  <c r="F2" i="7"/>
  <c r="D3" i="7"/>
  <c r="E3" i="7"/>
  <c r="E2" i="7"/>
  <c r="C3" i="7"/>
  <c r="D2" i="7"/>
  <c r="C2" i="7"/>
  <c r="B16" i="6"/>
  <c r="B15" i="6"/>
  <c r="B14" i="6"/>
  <c r="B13" i="6"/>
  <c r="D3" i="6"/>
  <c r="B12" i="6"/>
  <c r="B11" i="6"/>
  <c r="B9" i="6"/>
  <c r="B6" i="6"/>
  <c r="E7" i="5"/>
  <c r="E6" i="5"/>
  <c r="C7" i="5"/>
  <c r="B7" i="5"/>
  <c r="C6" i="5"/>
  <c r="B6" i="5"/>
  <c r="E4" i="3"/>
  <c r="E3" i="3"/>
  <c r="N3" i="2"/>
  <c r="O3" i="2"/>
  <c r="P3" i="2"/>
  <c r="N4" i="2"/>
  <c r="O4" i="2"/>
  <c r="P4" i="2"/>
  <c r="N5" i="2"/>
  <c r="O5" i="2"/>
  <c r="P5" i="2"/>
  <c r="N6" i="2"/>
  <c r="O6" i="2"/>
  <c r="P6" i="2"/>
  <c r="N7" i="2"/>
  <c r="O7" i="2"/>
  <c r="P7" i="2"/>
  <c r="N8" i="2"/>
  <c r="O8" i="2"/>
  <c r="P8" i="2"/>
  <c r="N9" i="2"/>
  <c r="O9" i="2"/>
  <c r="P9" i="2"/>
  <c r="P2" i="2"/>
  <c r="O2" i="2"/>
  <c r="N2" i="2"/>
  <c r="M7" i="2"/>
  <c r="L7" i="2"/>
  <c r="K7" i="2"/>
  <c r="I7" i="2"/>
  <c r="I8" i="2"/>
  <c r="J9" i="2"/>
  <c r="I9" i="2"/>
  <c r="I5" i="2"/>
  <c r="I4" i="2"/>
  <c r="I3" i="2"/>
  <c r="H4" i="2"/>
  <c r="J4" i="2"/>
  <c r="K4" i="2"/>
  <c r="L4" i="2"/>
  <c r="M4" i="2" s="1"/>
  <c r="H5" i="2"/>
  <c r="J5" i="2"/>
  <c r="K5" i="2"/>
  <c r="L5" i="2"/>
  <c r="M5" i="2"/>
  <c r="H6" i="2"/>
  <c r="I6" i="2"/>
  <c r="J6" i="2"/>
  <c r="K6" i="2"/>
  <c r="L6" i="2"/>
  <c r="M6" i="2" s="1"/>
  <c r="H7" i="2"/>
  <c r="J7" i="2"/>
  <c r="H8" i="2"/>
  <c r="J8" i="2"/>
  <c r="K8" i="2"/>
  <c r="L8" i="2"/>
  <c r="M8" i="2" s="1"/>
  <c r="H9" i="2"/>
  <c r="K9" i="2"/>
  <c r="L9" i="2"/>
  <c r="M9" i="2"/>
  <c r="J3" i="2"/>
  <c r="K3" i="2"/>
  <c r="L3" i="2"/>
  <c r="M3" i="2"/>
  <c r="H3" i="2"/>
  <c r="G4" i="2"/>
  <c r="G5" i="2"/>
  <c r="G6" i="2"/>
  <c r="G7" i="2"/>
  <c r="G8" i="2"/>
  <c r="G9" i="2"/>
  <c r="G3" i="2"/>
  <c r="F4" i="2"/>
  <c r="F5" i="2"/>
  <c r="F6" i="2"/>
  <c r="F7" i="2"/>
  <c r="F8" i="2"/>
  <c r="F9" i="2"/>
  <c r="F3" i="2"/>
  <c r="E4" i="2"/>
  <c r="E5" i="2"/>
  <c r="E6" i="2"/>
  <c r="E7" i="2"/>
  <c r="E8" i="2"/>
  <c r="E9" i="2"/>
  <c r="E3" i="2"/>
  <c r="C7" i="1"/>
  <c r="B7" i="1"/>
  <c r="C5" i="1"/>
  <c r="C4" i="1"/>
</calcChain>
</file>

<file path=xl/sharedStrings.xml><?xml version="1.0" encoding="utf-8"?>
<sst xmlns="http://schemas.openxmlformats.org/spreadsheetml/2006/main" count="89" uniqueCount="74">
  <si>
    <t>НГ</t>
  </si>
  <si>
    <t>ПН</t>
  </si>
  <si>
    <t>КГ</t>
  </si>
  <si>
    <t>ВП</t>
  </si>
  <si>
    <t>ВО</t>
  </si>
  <si>
    <t>НН</t>
  </si>
  <si>
    <t>Всего</t>
  </si>
  <si>
    <t>М</t>
  </si>
  <si>
    <t>Ж</t>
  </si>
  <si>
    <t>АП всего</t>
  </si>
  <si>
    <t>ТР всего</t>
  </si>
  <si>
    <t>Тпр всего</t>
  </si>
  <si>
    <t>АП М</t>
  </si>
  <si>
    <t>ТР М</t>
  </si>
  <si>
    <t>Тпр М</t>
  </si>
  <si>
    <t>АП Ж</t>
  </si>
  <si>
    <t>ТР Ж</t>
  </si>
  <si>
    <t>Тпр Ж</t>
  </si>
  <si>
    <t>Доля М</t>
  </si>
  <si>
    <t>Доля Ж</t>
  </si>
  <si>
    <t>Ж / 1000 М</t>
  </si>
  <si>
    <t>Моложе трудоспособного возраста</t>
  </si>
  <si>
    <t>Трудоспособного возраста</t>
  </si>
  <si>
    <t>Старше трудоспособного возраста</t>
  </si>
  <si>
    <t>Число родившихся</t>
  </si>
  <si>
    <t>Среднегодовая численность населения</t>
  </si>
  <si>
    <t>Среднегодовая численность женщин репродуктивного возраста</t>
  </si>
  <si>
    <t>Р</t>
  </si>
  <si>
    <t>У</t>
  </si>
  <si>
    <t>П</t>
  </si>
  <si>
    <t>В</t>
  </si>
  <si>
    <t>СЧ</t>
  </si>
  <si>
    <t>Кр</t>
  </si>
  <si>
    <t>Ксм</t>
  </si>
  <si>
    <t>Кеп</t>
  </si>
  <si>
    <t>МП</t>
  </si>
  <si>
    <t>МО</t>
  </si>
  <si>
    <t>Кп</t>
  </si>
  <si>
    <t>Кв</t>
  </si>
  <si>
    <t>Кмп</t>
  </si>
  <si>
    <t>Кмо</t>
  </si>
  <si>
    <t>Кэм</t>
  </si>
  <si>
    <t>Показатель</t>
  </si>
  <si>
    <t>Численность населения на начало года, тыс. чел.</t>
  </si>
  <si>
    <t>Среднегодовая численность населения, тыс. чел.</t>
  </si>
  <si>
    <t>Число родившихся, чел.</t>
  </si>
  <si>
    <t>Число умерших, чел.</t>
  </si>
  <si>
    <t>Общий прирост, чел.</t>
  </si>
  <si>
    <t>Естественный прирост (убыль), чел.</t>
  </si>
  <si>
    <t>Миграционный прирост. чел.</t>
  </si>
  <si>
    <t>Коэффициент рождаемости, ‰</t>
  </si>
  <si>
    <t>Коэффициент смертности, ‰</t>
  </si>
  <si>
    <t>Коэффициент общего прироста, ‰</t>
  </si>
  <si>
    <t>Коэффициент естественного прироста, ‰</t>
  </si>
  <si>
    <t>Коэффициент миграционного прироста, ‰</t>
  </si>
  <si>
    <t>Германия</t>
  </si>
  <si>
    <t>Италия</t>
  </si>
  <si>
    <t>Россия</t>
  </si>
  <si>
    <t>Франция</t>
  </si>
  <si>
    <t>Индонезия</t>
  </si>
  <si>
    <t>Республика Корея</t>
  </si>
  <si>
    <t>Япония</t>
  </si>
  <si>
    <t>США</t>
  </si>
  <si>
    <t>м</t>
  </si>
  <si>
    <t>ж</t>
  </si>
  <si>
    <t>всего</t>
  </si>
  <si>
    <t>до 15</t>
  </si>
  <si>
    <t>16-60</t>
  </si>
  <si>
    <t>старше 60</t>
  </si>
  <si>
    <t>Страна</t>
  </si>
  <si>
    <t>ГД</t>
  </si>
  <si>
    <t>КПН</t>
  </si>
  <si>
    <t>КТЗ</t>
  </si>
  <si>
    <t>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</si>
</sst>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0"/>
    <numFmt numFmtId="166" formatCode="0.0000"/>
    <numFmt numFmtId="167" formatCode="0.0"/>
    <numFmt numFmtId="177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3" fontId="0" fillId="0" borderId="0" xfId="0" applyNumberFormat="1"/>
    <xf numFmtId="167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4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'1.2'!$E$3:$E$9</c:f>
              <c:numCache>
                <c:formatCode>General</c:formatCode>
                <c:ptCount val="7"/>
                <c:pt idx="0">
                  <c:v>0.39999999999997726</c:v>
                </c:pt>
                <c:pt idx="1">
                  <c:v>2.9000000000000057</c:v>
                </c:pt>
                <c:pt idx="2">
                  <c:v>-9.9999999999994316E-2</c:v>
                </c:pt>
                <c:pt idx="3">
                  <c:v>0.30000000000001137</c:v>
                </c:pt>
                <c:pt idx="4">
                  <c:v>9.9999999999994316E-2</c:v>
                </c:pt>
                <c:pt idx="5">
                  <c:v>-9.9999999999994316E-2</c:v>
                </c:pt>
                <c:pt idx="6">
                  <c:v>-0.10000000000002274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A-4549-9042-D5F63D40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427359"/>
        <c:axId val="1192424447"/>
      </c:barChart>
      <c:catAx>
        <c:axId val="11924273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2424447"/>
        <c:crosses val="autoZero"/>
        <c:auto val="1"/>
        <c:lblAlgn val="ctr"/>
        <c:lblOffset val="100"/>
        <c:noMultiLvlLbl val="0"/>
      </c:catAx>
      <c:valAx>
        <c:axId val="119242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24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'1.7'!$A$12:$A$19</c:f>
              <c:strCache>
                <c:ptCount val="8"/>
                <c:pt idx="0">
                  <c:v>Германия</c:v>
                </c:pt>
                <c:pt idx="1">
                  <c:v>Италия</c:v>
                </c:pt>
                <c:pt idx="2">
                  <c:v>Россия</c:v>
                </c:pt>
                <c:pt idx="3">
                  <c:v>Франция</c:v>
                </c:pt>
                <c:pt idx="4">
                  <c:v>Индонезия</c:v>
                </c:pt>
                <c:pt idx="5">
                  <c:v>Республика Корея</c:v>
                </c:pt>
                <c:pt idx="6">
                  <c:v>Япония</c:v>
                </c:pt>
                <c:pt idx="7">
                  <c:v>США</c:v>
                </c:pt>
              </c:strCache>
            </c:strRef>
          </c:cat>
          <c:val>
            <c:numRef>
              <c:f>'1.7'!$C$12:$C$19</c:f>
              <c:numCache>
                <c:formatCode>0.0%</c:formatCode>
                <c:ptCount val="8"/>
                <c:pt idx="0">
                  <c:v>0.49014778325123148</c:v>
                </c:pt>
                <c:pt idx="1">
                  <c:v>0.48519736842105265</c:v>
                </c:pt>
                <c:pt idx="2">
                  <c:v>0.46321525885558579</c:v>
                </c:pt>
                <c:pt idx="3">
                  <c:v>0.48527131782945737</c:v>
                </c:pt>
                <c:pt idx="4">
                  <c:v>0.50254403131115466</c:v>
                </c:pt>
                <c:pt idx="5">
                  <c:v>0.5</c:v>
                </c:pt>
                <c:pt idx="6">
                  <c:v>0.48582677165354332</c:v>
                </c:pt>
                <c:pt idx="7">
                  <c:v>0.49222153080273801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C-4378-B8B8-7AFE97D5EA5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'1.7'!$A$12:$A$19</c:f>
              <c:strCache>
                <c:ptCount val="8"/>
                <c:pt idx="0">
                  <c:v>Германия</c:v>
                </c:pt>
                <c:pt idx="1">
                  <c:v>Италия</c:v>
                </c:pt>
                <c:pt idx="2">
                  <c:v>Россия</c:v>
                </c:pt>
                <c:pt idx="3">
                  <c:v>Франция</c:v>
                </c:pt>
                <c:pt idx="4">
                  <c:v>Индонезия</c:v>
                </c:pt>
                <c:pt idx="5">
                  <c:v>Республика Корея</c:v>
                </c:pt>
                <c:pt idx="6">
                  <c:v>Япония</c:v>
                </c:pt>
                <c:pt idx="7">
                  <c:v>США</c:v>
                </c:pt>
              </c:strCache>
            </c:strRef>
          </c:cat>
          <c:val>
            <c:numRef>
              <c:f>'1.7'!$D$12:$D$19</c:f>
              <c:numCache>
                <c:formatCode>0.0%</c:formatCode>
                <c:ptCount val="8"/>
                <c:pt idx="0">
                  <c:v>0.50985221674876846</c:v>
                </c:pt>
                <c:pt idx="1">
                  <c:v>0.51480263157894746</c:v>
                </c:pt>
                <c:pt idx="2">
                  <c:v>0.5367847411444141</c:v>
                </c:pt>
                <c:pt idx="3">
                  <c:v>0.51472868217054268</c:v>
                </c:pt>
                <c:pt idx="4">
                  <c:v>0.4974559686888454</c:v>
                </c:pt>
                <c:pt idx="5">
                  <c:v>0.5</c:v>
                </c:pt>
                <c:pt idx="6">
                  <c:v>0.51338582677165356</c:v>
                </c:pt>
                <c:pt idx="7">
                  <c:v>0.50777846919726199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C-4378-B8B8-7AFE97D5E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3560959"/>
        <c:axId val="1663560543"/>
      </c:barChart>
      <c:catAx>
        <c:axId val="16635609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63560543"/>
        <c:crosses val="autoZero"/>
        <c:auto val="1"/>
        <c:lblAlgn val="ctr"/>
        <c:lblOffset val="100"/>
        <c:noMultiLvlLbl val="0"/>
      </c:catAx>
      <c:valAx>
        <c:axId val="1663560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63560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'1.7'!$A$12:$A$19</c:f>
              <c:strCache>
                <c:ptCount val="8"/>
                <c:pt idx="0">
                  <c:v>Германия</c:v>
                </c:pt>
                <c:pt idx="1">
                  <c:v>Италия</c:v>
                </c:pt>
                <c:pt idx="2">
                  <c:v>Россия</c:v>
                </c:pt>
                <c:pt idx="3">
                  <c:v>Франция</c:v>
                </c:pt>
                <c:pt idx="4">
                  <c:v>Индонезия</c:v>
                </c:pt>
                <c:pt idx="5">
                  <c:v>Республика Корея</c:v>
                </c:pt>
                <c:pt idx="6">
                  <c:v>Япония</c:v>
                </c:pt>
                <c:pt idx="7">
                  <c:v>США</c:v>
                </c:pt>
              </c:strCache>
            </c:strRef>
          </c:cat>
          <c:val>
            <c:numRef>
              <c:f>'1.7'!$F$12:$F$19</c:f>
              <c:numCache>
                <c:formatCode>0.0%</c:formatCode>
                <c:ptCount val="8"/>
                <c:pt idx="0">
                  <c:v>0.1317733990147783</c:v>
                </c:pt>
                <c:pt idx="1">
                  <c:v>0.13815789473684212</c:v>
                </c:pt>
                <c:pt idx="2">
                  <c:v>0.17370572207084467</c:v>
                </c:pt>
                <c:pt idx="3">
                  <c:v>0.18294573643410852</c:v>
                </c:pt>
                <c:pt idx="4">
                  <c:v>0.27753822030576242</c:v>
                </c:pt>
                <c:pt idx="5">
                  <c:v>0.13833992094861661</c:v>
                </c:pt>
                <c:pt idx="6">
                  <c:v>0.12677165354330711</c:v>
                </c:pt>
                <c:pt idx="7">
                  <c:v>0.1897946484131923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F4D-9EDB-F2DE2AB0EB1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'1.7'!$A$12:$A$19</c:f>
              <c:strCache>
                <c:ptCount val="8"/>
                <c:pt idx="0">
                  <c:v>Германия</c:v>
                </c:pt>
                <c:pt idx="1">
                  <c:v>Италия</c:v>
                </c:pt>
                <c:pt idx="2">
                  <c:v>Россия</c:v>
                </c:pt>
                <c:pt idx="3">
                  <c:v>Франция</c:v>
                </c:pt>
                <c:pt idx="4">
                  <c:v>Индонезия</c:v>
                </c:pt>
                <c:pt idx="5">
                  <c:v>Республика Корея</c:v>
                </c:pt>
                <c:pt idx="6">
                  <c:v>Япония</c:v>
                </c:pt>
                <c:pt idx="7">
                  <c:v>США</c:v>
                </c:pt>
              </c:strCache>
            </c:strRef>
          </c:cat>
          <c:val>
            <c:numRef>
              <c:f>'1.7'!$G$12:$G$19</c:f>
              <c:numCache>
                <c:formatCode>0.0%</c:formatCode>
                <c:ptCount val="8"/>
                <c:pt idx="0">
                  <c:v>0.59482758620689646</c:v>
                </c:pt>
                <c:pt idx="1">
                  <c:v>0.58552631578947378</c:v>
                </c:pt>
                <c:pt idx="2">
                  <c:v>0.61852861035422335</c:v>
                </c:pt>
                <c:pt idx="3">
                  <c:v>0.56589147286821706</c:v>
                </c:pt>
                <c:pt idx="4">
                  <c:v>0.63778910231281849</c:v>
                </c:pt>
                <c:pt idx="5">
                  <c:v>0.67588932806324109</c:v>
                </c:pt>
                <c:pt idx="6">
                  <c:v>0.54015748031496069</c:v>
                </c:pt>
                <c:pt idx="7">
                  <c:v>0.60236465463596767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D-4F4D-9EDB-F2DE2AB0EB1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'1.7'!$A$12:$A$19</c:f>
              <c:strCache>
                <c:ptCount val="8"/>
                <c:pt idx="0">
                  <c:v>Германия</c:v>
                </c:pt>
                <c:pt idx="1">
                  <c:v>Италия</c:v>
                </c:pt>
                <c:pt idx="2">
                  <c:v>Россия</c:v>
                </c:pt>
                <c:pt idx="3">
                  <c:v>Франция</c:v>
                </c:pt>
                <c:pt idx="4">
                  <c:v>Индонезия</c:v>
                </c:pt>
                <c:pt idx="5">
                  <c:v>Республика Корея</c:v>
                </c:pt>
                <c:pt idx="6">
                  <c:v>Япония</c:v>
                </c:pt>
                <c:pt idx="7">
                  <c:v>США</c:v>
                </c:pt>
              </c:strCache>
            </c:strRef>
          </c:cat>
          <c:val>
            <c:numRef>
              <c:f>'1.7'!$H$12:$H$19</c:f>
              <c:numCache>
                <c:formatCode>0.0%</c:formatCode>
                <c:ptCount val="8"/>
                <c:pt idx="0">
                  <c:v>0.27339901477832512</c:v>
                </c:pt>
                <c:pt idx="1">
                  <c:v>0.27631578947368424</c:v>
                </c:pt>
                <c:pt idx="2">
                  <c:v>0.20776566757493187</c:v>
                </c:pt>
                <c:pt idx="3">
                  <c:v>0.25116279069767439</c:v>
                </c:pt>
                <c:pt idx="4">
                  <c:v>8.4672677381419065E-2</c:v>
                </c:pt>
                <c:pt idx="5">
                  <c:v>0.1857707509881423</c:v>
                </c:pt>
                <c:pt idx="6">
                  <c:v>0.33307086614173231</c:v>
                </c:pt>
                <c:pt idx="7">
                  <c:v>0.20784069695084009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D-4F4D-9EDB-F2DE2AB0E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4541967"/>
        <c:axId val="1754539887"/>
      </c:barChart>
      <c:catAx>
        <c:axId val="175454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4539887"/>
        <c:crosses val="autoZero"/>
        <c:auto val="1"/>
        <c:lblAlgn val="ctr"/>
        <c:lblOffset val="100"/>
        <c:noMultiLvlLbl val="0"/>
      </c:catAx>
      <c:valAx>
        <c:axId val="1754539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454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'1.7'!$A$12:$A$19</c:f>
              <c:strCache>
                <c:ptCount val="8"/>
                <c:pt idx="0">
                  <c:v>Германия</c:v>
                </c:pt>
                <c:pt idx="1">
                  <c:v>Италия</c:v>
                </c:pt>
                <c:pt idx="2">
                  <c:v>Россия</c:v>
                </c:pt>
                <c:pt idx="3">
                  <c:v>Франция</c:v>
                </c:pt>
                <c:pt idx="4">
                  <c:v>Индонезия</c:v>
                </c:pt>
                <c:pt idx="5">
                  <c:v>Республика Корея</c:v>
                </c:pt>
                <c:pt idx="6">
                  <c:v>Япония</c:v>
                </c:pt>
                <c:pt idx="7">
                  <c:v>США</c:v>
                </c:pt>
              </c:strCache>
            </c:strRef>
          </c:cat>
          <c:val>
            <c:numRef>
              <c:f>'1.7'!$I$12:$I$19</c:f>
              <c:numCache>
                <c:formatCode>0</c:formatCode>
                <c:ptCount val="8"/>
                <c:pt idx="0">
                  <c:v>221.53209109730849</c:v>
                </c:pt>
                <c:pt idx="1">
                  <c:v>235.95505617977528</c:v>
                </c:pt>
                <c:pt idx="2">
                  <c:v>280.83700440528634</c:v>
                </c:pt>
                <c:pt idx="3">
                  <c:v>323.28767123287673</c:v>
                </c:pt>
                <c:pt idx="4">
                  <c:v>435.15673017824219</c:v>
                </c:pt>
                <c:pt idx="5">
                  <c:v>204.67836257309941</c:v>
                </c:pt>
                <c:pt idx="6">
                  <c:v>234.69387755102045</c:v>
                </c:pt>
                <c:pt idx="7">
                  <c:v>315.08264462809922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9-49A4-95D9-4CB2E7DCCB5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'1.7'!$A$12:$A$19</c:f>
              <c:strCache>
                <c:ptCount val="8"/>
                <c:pt idx="0">
                  <c:v>Германия</c:v>
                </c:pt>
                <c:pt idx="1">
                  <c:v>Италия</c:v>
                </c:pt>
                <c:pt idx="2">
                  <c:v>Россия</c:v>
                </c:pt>
                <c:pt idx="3">
                  <c:v>Франция</c:v>
                </c:pt>
                <c:pt idx="4">
                  <c:v>Индонезия</c:v>
                </c:pt>
                <c:pt idx="5">
                  <c:v>Республика Корея</c:v>
                </c:pt>
                <c:pt idx="6">
                  <c:v>Япония</c:v>
                </c:pt>
                <c:pt idx="7">
                  <c:v>США</c:v>
                </c:pt>
              </c:strCache>
            </c:strRef>
          </c:cat>
          <c:val>
            <c:numRef>
              <c:f>'1.7'!$J$12:$J$19</c:f>
              <c:numCache>
                <c:formatCode>0</c:formatCode>
                <c:ptCount val="8"/>
                <c:pt idx="0">
                  <c:v>459.6273291925466</c:v>
                </c:pt>
                <c:pt idx="1">
                  <c:v>471.91011235955057</c:v>
                </c:pt>
                <c:pt idx="2">
                  <c:v>335.9030837004405</c:v>
                </c:pt>
                <c:pt idx="3">
                  <c:v>443.83561643835611</c:v>
                </c:pt>
                <c:pt idx="4">
                  <c:v>132.75968039336203</c:v>
                </c:pt>
                <c:pt idx="5">
                  <c:v>274.85380116959061</c:v>
                </c:pt>
                <c:pt idx="6">
                  <c:v>616.61807580174934</c:v>
                </c:pt>
                <c:pt idx="7">
                  <c:v>345.04132231404958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9-49A4-95D9-4CB2E7DCCB5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'1.7'!$A$12:$A$19</c:f>
              <c:strCache>
                <c:ptCount val="8"/>
                <c:pt idx="0">
                  <c:v>Германия</c:v>
                </c:pt>
                <c:pt idx="1">
                  <c:v>Италия</c:v>
                </c:pt>
                <c:pt idx="2">
                  <c:v>Россия</c:v>
                </c:pt>
                <c:pt idx="3">
                  <c:v>Франция</c:v>
                </c:pt>
                <c:pt idx="4">
                  <c:v>Индонезия</c:v>
                </c:pt>
                <c:pt idx="5">
                  <c:v>Республика Корея</c:v>
                </c:pt>
                <c:pt idx="6">
                  <c:v>Япония</c:v>
                </c:pt>
                <c:pt idx="7">
                  <c:v>США</c:v>
                </c:pt>
              </c:strCache>
            </c:strRef>
          </c:cat>
          <c:val>
            <c:numRef>
              <c:f>'1.7'!$K$12:$K$19</c:f>
              <c:numCache>
                <c:formatCode>0</c:formatCode>
                <c:ptCount val="8"/>
                <c:pt idx="0">
                  <c:v>681.15942028985512</c:v>
                </c:pt>
                <c:pt idx="1">
                  <c:v>707.86516853932585</c:v>
                </c:pt>
                <c:pt idx="2">
                  <c:v>616.74008810572684</c:v>
                </c:pt>
                <c:pt idx="3">
                  <c:v>767.12328767123279</c:v>
                </c:pt>
                <c:pt idx="4">
                  <c:v>567.91641057160427</c:v>
                </c:pt>
                <c:pt idx="5">
                  <c:v>479.53216374268999</c:v>
                </c:pt>
                <c:pt idx="6">
                  <c:v>851.31195335276982</c:v>
                </c:pt>
                <c:pt idx="7">
                  <c:v>660.12396694214885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9-49A4-95D9-4CB2E7DCC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541967"/>
        <c:axId val="1754539887"/>
      </c:barChart>
      <c:catAx>
        <c:axId val="175454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4539887"/>
        <c:crosses val="autoZero"/>
        <c:auto val="1"/>
        <c:lblAlgn val="ctr"/>
        <c:lblOffset val="100"/>
        <c:noMultiLvlLbl val="0"/>
      </c:catAx>
      <c:valAx>
        <c:axId val="1754539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454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344616</xdr:colOff>
      <xdr:row>10</xdr:row>
      <xdr:rowOff>139250</xdr:rowOff>
    </xdr:from>
    <xdr:to>
      <xdr:col>8</xdr:col>
      <xdr:colOff>437425</xdr:colOff>
      <xdr:row>25</xdr:row>
      <xdr:rowOff>98897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B35BCC3D-ABBA-4632-9968-3FC254C20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74026</xdr:colOff>
      <xdr:row>7</xdr:row>
      <xdr:rowOff>47132</xdr:rowOff>
    </xdr:from>
    <xdr:to>
      <xdr:col>23</xdr:col>
      <xdr:colOff>357909</xdr:colOff>
      <xdr:row>21</xdr:row>
      <xdr:rowOff>173589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A851591E-08F4-4BA8-B79E-236FB4B3C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873622</xdr:colOff>
      <xdr:row>20</xdr:row>
      <xdr:rowOff>177480</xdr:rowOff>
    </xdr:from>
    <xdr:to>
      <xdr:col>14</xdr:col>
      <xdr:colOff>472151</xdr:colOff>
      <xdr:row>35</xdr:row>
      <xdr:rowOff>115908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834A4F5C-6E58-4CC4-BDAB-571E206F0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692727</xdr:colOff>
      <xdr:row>20</xdr:row>
      <xdr:rowOff>11547</xdr:rowOff>
    </xdr:from>
    <xdr:to>
      <xdr:col>6</xdr:col>
      <xdr:colOff>868529</xdr:colOff>
      <xdr:row>34</xdr:row>
      <xdr:rowOff>134703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842871C6-C961-42D0-BB79-8B0B48154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7"/>
  <sheetViews>
    <sheetView zoomScale="145" zoomScaleNormal="145" workbookViewId="0">
      <selection activeCell="B7" sqref="B7"/>
    </sheetView>
  </sheetViews>
  <sheetFormatPr defaultRowHeight="14.5" x14ac:dyDescent="0.35"/>
  <cols>
    <col min="1" max="16384" width="8.7265625" style="1"/>
  </cols>
  <sheetData>
    <row r="2" spans="1:3" x14ac:dyDescent="0.35">
      <c r="B2" s="1" t="s">
        <v>0</v>
      </c>
      <c r="C2" s="1" t="s">
        <v>2</v>
      </c>
    </row>
    <row r="3" spans="1:3" x14ac:dyDescent="0.35">
      <c r="A3" s="1" t="s">
        <v>1</v>
      </c>
      <c r="B3" s="1">
        <v>244100</v>
      </c>
      <c r="C3" s="1">
        <v>252600</v>
      </c>
    </row>
    <row r="4" spans="1:3" x14ac:dyDescent="0.35">
      <c r="A4" s="1" t="s">
        <v>3</v>
      </c>
      <c r="B4" s="1">
        <v>3620</v>
      </c>
      <c r="C4" s="1">
        <f>B4+1800</f>
        <v>5420</v>
      </c>
    </row>
    <row r="5" spans="1:3" x14ac:dyDescent="0.35">
      <c r="A5" s="1" t="s">
        <v>4</v>
      </c>
      <c r="B5" s="1">
        <v>4840</v>
      </c>
      <c r="C5" s="1">
        <f>B5+2500</f>
        <v>7340</v>
      </c>
    </row>
    <row r="7" spans="1:3" x14ac:dyDescent="0.35">
      <c r="A7" s="1" t="s">
        <v>5</v>
      </c>
      <c r="B7" s="1">
        <f>B3-B5+B4</f>
        <v>242880</v>
      </c>
      <c r="C7" s="1">
        <f>C3-C5+C4</f>
        <v>250680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7C86-770E-485B-AD10-D3E068A40BC2}">
  <dimension ref="A1:P9"/>
  <sheetViews>
    <sheetView zoomScaleNormal="100" workbookViewId="0">
      <selection activeCell="A4" sqref="A4:XFD4"/>
    </sheetView>
  </sheetViews>
  <sheetFormatPr defaultRowHeight="14.5" x14ac:dyDescent="0.35"/>
  <cols>
    <col min="5" max="7" width="9.7265625" customWidth="1"/>
    <col min="16" max="16" width="11.36328125" customWidth="1"/>
  </cols>
  <sheetData>
    <row r="1" spans="1:16" x14ac:dyDescent="0.35">
      <c r="A1" s="2"/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</row>
    <row r="2" spans="1:16" x14ac:dyDescent="0.35">
      <c r="A2" s="2">
        <v>2013</v>
      </c>
      <c r="B2" s="2">
        <v>143.30000000000001</v>
      </c>
      <c r="C2" s="2">
        <v>66.3</v>
      </c>
      <c r="D2" s="5">
        <v>77</v>
      </c>
      <c r="E2" s="3"/>
      <c r="F2" s="3"/>
      <c r="G2" s="3"/>
      <c r="H2" s="3"/>
      <c r="I2" s="3"/>
      <c r="J2" s="3"/>
      <c r="K2" s="3"/>
      <c r="L2" s="3"/>
      <c r="M2" s="3"/>
      <c r="N2" s="6">
        <f>C2/B2</f>
        <v>0.462665736217725</v>
      </c>
      <c r="O2" s="6">
        <f>D2/B2</f>
        <v>0.53733426378227489</v>
      </c>
      <c r="P2" s="7">
        <f>D2/C2*1000</f>
        <v>1161.3876319758674</v>
      </c>
    </row>
    <row r="3" spans="1:16" x14ac:dyDescent="0.35">
      <c r="A3" s="2">
        <v>2014</v>
      </c>
      <c r="B3" s="2">
        <v>143.69999999999999</v>
      </c>
      <c r="C3" s="2">
        <v>66.599999999999994</v>
      </c>
      <c r="D3" s="2">
        <v>77.099999999999994</v>
      </c>
      <c r="E3" s="2">
        <f>B3-B2</f>
        <v>0.39999999999997726</v>
      </c>
      <c r="F3" s="4">
        <f>B3/B2</f>
        <v>1.0027913468248428</v>
      </c>
      <c r="G3" s="4">
        <f>F3-1</f>
        <v>2.791346824842833E-3</v>
      </c>
      <c r="H3" s="2">
        <f>C3-C2</f>
        <v>0.29999999999999716</v>
      </c>
      <c r="I3" s="4">
        <f>C3/C2</f>
        <v>1.004524886877828</v>
      </c>
      <c r="J3" s="4">
        <f>I3-1</f>
        <v>4.5248868778280382E-3</v>
      </c>
      <c r="K3" s="2">
        <f>D3-D2</f>
        <v>9.9999999999994316E-2</v>
      </c>
      <c r="L3" s="4">
        <f>D3/D2</f>
        <v>1.0012987012987011</v>
      </c>
      <c r="M3" s="4">
        <f>L3-1</f>
        <v>1.2987012987011326E-3</v>
      </c>
      <c r="N3" s="6">
        <f t="shared" ref="N3:N9" si="0">C3/B3</f>
        <v>0.46346555323590816</v>
      </c>
      <c r="O3" s="6">
        <f t="shared" ref="O3:O9" si="1">D3/B3</f>
        <v>0.5365344467640919</v>
      </c>
      <c r="P3" s="7">
        <f t="shared" ref="P3:P9" si="2">D3/C3*1000</f>
        <v>1157.6576576576576</v>
      </c>
    </row>
    <row r="4" spans="1:16" x14ac:dyDescent="0.35">
      <c r="A4" s="2">
        <v>2015</v>
      </c>
      <c r="B4" s="2">
        <v>146.6</v>
      </c>
      <c r="C4" s="2">
        <v>67.8</v>
      </c>
      <c r="D4" s="2">
        <v>78.5</v>
      </c>
      <c r="E4" s="2">
        <f t="shared" ref="E4:E9" si="3">B4-B3</f>
        <v>2.9000000000000057</v>
      </c>
      <c r="F4" s="4">
        <f t="shared" ref="F4:F9" si="4">B4/B3</f>
        <v>1.0201809324982603</v>
      </c>
      <c r="G4" s="4">
        <f t="shared" ref="G4:G9" si="5">F4-1</f>
        <v>2.0180932498260251E-2</v>
      </c>
      <c r="H4" s="2">
        <f t="shared" ref="H4:H9" si="6">C4-C3</f>
        <v>1.2000000000000028</v>
      </c>
      <c r="I4" s="4">
        <f>C4/C3</f>
        <v>1.0180180180180181</v>
      </c>
      <c r="J4" s="4">
        <f t="shared" ref="J4:J8" si="7">I4-1</f>
        <v>1.8018018018018056E-2</v>
      </c>
      <c r="K4" s="2">
        <f t="shared" ref="K4:K9" si="8">D4-D3</f>
        <v>1.4000000000000057</v>
      </c>
      <c r="L4" s="4">
        <f t="shared" ref="L4:L9" si="9">D4/D3</f>
        <v>1.0181582360570689</v>
      </c>
      <c r="M4" s="4">
        <f t="shared" ref="M4:M9" si="10">L4-1</f>
        <v>1.8158236057068899E-2</v>
      </c>
      <c r="N4" s="6">
        <f t="shared" si="0"/>
        <v>0.46248294679399726</v>
      </c>
      <c r="O4" s="6">
        <f t="shared" si="1"/>
        <v>0.53547066848567537</v>
      </c>
      <c r="P4" s="7">
        <f t="shared" si="2"/>
        <v>1157.8171091445429</v>
      </c>
    </row>
    <row r="5" spans="1:16" x14ac:dyDescent="0.35">
      <c r="A5" s="2">
        <v>2016</v>
      </c>
      <c r="B5" s="2">
        <v>146.5</v>
      </c>
      <c r="C5" s="2">
        <v>67.900000000000006</v>
      </c>
      <c r="D5" s="2">
        <v>78.599999999999994</v>
      </c>
      <c r="E5" s="2">
        <f t="shared" si="3"/>
        <v>-9.9999999999994316E-2</v>
      </c>
      <c r="F5" s="4">
        <f t="shared" si="4"/>
        <v>0.99931787175989095</v>
      </c>
      <c r="G5" s="4">
        <f t="shared" si="5"/>
        <v>-6.8212824010904782E-4</v>
      </c>
      <c r="H5" s="2">
        <f t="shared" si="6"/>
        <v>0.10000000000000853</v>
      </c>
      <c r="I5" s="4">
        <f>C5/C4</f>
        <v>1.0014749262536875</v>
      </c>
      <c r="J5" s="4">
        <f t="shared" si="7"/>
        <v>1.474926253687503E-3</v>
      </c>
      <c r="K5" s="2">
        <f t="shared" si="8"/>
        <v>9.9999999999994316E-2</v>
      </c>
      <c r="L5" s="4">
        <f t="shared" si="9"/>
        <v>1.0012738853503185</v>
      </c>
      <c r="M5" s="4">
        <f t="shared" si="10"/>
        <v>1.2738853503184711E-3</v>
      </c>
      <c r="N5" s="6">
        <f t="shared" si="0"/>
        <v>0.46348122866894204</v>
      </c>
      <c r="O5" s="6">
        <f t="shared" si="1"/>
        <v>0.53651877133105796</v>
      </c>
      <c r="P5" s="7">
        <f t="shared" si="2"/>
        <v>1157.5846833578792</v>
      </c>
    </row>
    <row r="6" spans="1:16" x14ac:dyDescent="0.35">
      <c r="A6" s="2">
        <v>2017</v>
      </c>
      <c r="B6" s="2">
        <v>146.80000000000001</v>
      </c>
      <c r="C6" s="2">
        <v>68.099999999999994</v>
      </c>
      <c r="D6" s="2">
        <v>78.7</v>
      </c>
      <c r="E6" s="2">
        <f t="shared" si="3"/>
        <v>0.30000000000001137</v>
      </c>
      <c r="F6" s="4">
        <f t="shared" si="4"/>
        <v>1.002047781569966</v>
      </c>
      <c r="G6" s="4">
        <f t="shared" si="5"/>
        <v>2.0477815699659896E-3</v>
      </c>
      <c r="H6" s="2">
        <f t="shared" si="6"/>
        <v>0.19999999999998863</v>
      </c>
      <c r="I6" s="4">
        <f t="shared" ref="I6" si="11">C6/C5</f>
        <v>1.002945508100147</v>
      </c>
      <c r="J6" s="4">
        <f t="shared" si="7"/>
        <v>2.9455081001470429E-3</v>
      </c>
      <c r="K6" s="2">
        <f t="shared" si="8"/>
        <v>0.10000000000000853</v>
      </c>
      <c r="L6" s="4">
        <f t="shared" si="9"/>
        <v>1.0012722646310435</v>
      </c>
      <c r="M6" s="4">
        <f t="shared" si="10"/>
        <v>1.2722646310434627E-3</v>
      </c>
      <c r="N6" s="6">
        <f t="shared" si="0"/>
        <v>0.46389645776566751</v>
      </c>
      <c r="O6" s="6">
        <f t="shared" si="1"/>
        <v>0.53610354223433243</v>
      </c>
      <c r="P6" s="7">
        <f t="shared" si="2"/>
        <v>1155.6534508076359</v>
      </c>
    </row>
    <row r="7" spans="1:16" x14ac:dyDescent="0.35">
      <c r="A7" s="2">
        <v>2018</v>
      </c>
      <c r="B7" s="2">
        <v>146.9</v>
      </c>
      <c r="C7" s="2">
        <v>68.099999999999994</v>
      </c>
      <c r="D7" s="2">
        <v>78.8</v>
      </c>
      <c r="E7" s="2">
        <f t="shared" si="3"/>
        <v>9.9999999999994316E-2</v>
      </c>
      <c r="F7" s="4">
        <f t="shared" si="4"/>
        <v>1.0006811989100817</v>
      </c>
      <c r="G7" s="4">
        <f t="shared" si="5"/>
        <v>6.8119891008167066E-4</v>
      </c>
      <c r="H7" s="2">
        <f t="shared" si="6"/>
        <v>0</v>
      </c>
      <c r="I7" s="4">
        <f>C7/C6</f>
        <v>1</v>
      </c>
      <c r="J7" s="4">
        <f t="shared" si="7"/>
        <v>0</v>
      </c>
      <c r="K7" s="2">
        <f>D7-D6</f>
        <v>9.9999999999994316E-2</v>
      </c>
      <c r="L7" s="4">
        <f>D7/D6</f>
        <v>1.0012706480304956</v>
      </c>
      <c r="M7" s="4">
        <f>L7-1</f>
        <v>1.2706480304955914E-3</v>
      </c>
      <c r="N7" s="6">
        <f t="shared" si="0"/>
        <v>0.46358066712049006</v>
      </c>
      <c r="O7" s="6">
        <f t="shared" si="1"/>
        <v>0.53641933287950982</v>
      </c>
      <c r="P7" s="7">
        <f t="shared" si="2"/>
        <v>1157.1218795888401</v>
      </c>
    </row>
    <row r="8" spans="1:16" x14ac:dyDescent="0.35">
      <c r="A8" s="2">
        <v>2019</v>
      </c>
      <c r="B8" s="2">
        <v>146.80000000000001</v>
      </c>
      <c r="C8" s="2">
        <v>68.099999999999994</v>
      </c>
      <c r="D8" s="2">
        <v>78.7</v>
      </c>
      <c r="E8" s="2">
        <f t="shared" si="3"/>
        <v>-9.9999999999994316E-2</v>
      </c>
      <c r="F8" s="4">
        <f t="shared" si="4"/>
        <v>0.99931926480599054</v>
      </c>
      <c r="G8" s="4">
        <f t="shared" si="5"/>
        <v>-6.8073519400946303E-4</v>
      </c>
      <c r="H8" s="2">
        <f t="shared" si="6"/>
        <v>0</v>
      </c>
      <c r="I8" s="4">
        <f>C8/C7</f>
        <v>1</v>
      </c>
      <c r="J8" s="4">
        <f t="shared" si="7"/>
        <v>0</v>
      </c>
      <c r="K8" s="2">
        <f t="shared" si="8"/>
        <v>-9.9999999999994316E-2</v>
      </c>
      <c r="L8" s="4">
        <f t="shared" si="9"/>
        <v>0.99873096446700516</v>
      </c>
      <c r="M8" s="4">
        <f t="shared" si="10"/>
        <v>-1.2690355329948444E-3</v>
      </c>
      <c r="N8" s="6">
        <f t="shared" si="0"/>
        <v>0.46389645776566751</v>
      </c>
      <c r="O8" s="6">
        <f t="shared" si="1"/>
        <v>0.53610354223433243</v>
      </c>
      <c r="P8" s="7">
        <f t="shared" si="2"/>
        <v>1155.6534508076359</v>
      </c>
    </row>
    <row r="9" spans="1:16" x14ac:dyDescent="0.35">
      <c r="A9" s="2">
        <v>2020</v>
      </c>
      <c r="B9" s="2">
        <v>146.69999999999999</v>
      </c>
      <c r="C9" s="2">
        <v>68.099999999999994</v>
      </c>
      <c r="D9" s="2">
        <v>78.599999999999994</v>
      </c>
      <c r="E9" s="2">
        <f t="shared" si="3"/>
        <v>-0.10000000000002274</v>
      </c>
      <c r="F9" s="4">
        <f t="shared" si="4"/>
        <v>0.99931880108991811</v>
      </c>
      <c r="G9" s="4">
        <f t="shared" si="5"/>
        <v>-6.8119891008189271E-4</v>
      </c>
      <c r="H9" s="2">
        <f t="shared" si="6"/>
        <v>0</v>
      </c>
      <c r="I9" s="4">
        <f>C9/C8</f>
        <v>1</v>
      </c>
      <c r="J9" s="4">
        <f>I9-1</f>
        <v>0</v>
      </c>
      <c r="K9" s="2">
        <f t="shared" si="8"/>
        <v>-0.10000000000000853</v>
      </c>
      <c r="L9" s="4">
        <f t="shared" si="9"/>
        <v>0.9987293519695043</v>
      </c>
      <c r="M9" s="4">
        <f t="shared" si="10"/>
        <v>-1.2706480304957024E-3</v>
      </c>
      <c r="N9" s="6">
        <f t="shared" si="0"/>
        <v>0.46421267893660534</v>
      </c>
      <c r="O9" s="6">
        <f t="shared" si="1"/>
        <v>0.53578732106339466</v>
      </c>
      <c r="P9" s="7">
        <f t="shared" si="2"/>
        <v>1154.1850220264319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4D04-0C4C-4B60-8B6B-419BDB2422B0}">
  <dimension ref="A1:E4"/>
  <sheetViews>
    <sheetView zoomScale="145" zoomScaleNormal="145" workbookViewId="0">
      <selection activeCell="B8" sqref="B8"/>
    </sheetView>
  </sheetViews>
  <sheetFormatPr defaultRowHeight="14.5" x14ac:dyDescent="0.35"/>
  <cols>
    <col min="1" max="1" width="29.7265625" customWidth="1"/>
  </cols>
  <sheetData>
    <row r="1" spans="1:5" x14ac:dyDescent="0.35">
      <c r="B1" s="1">
        <v>1959</v>
      </c>
      <c r="C1" s="1"/>
      <c r="D1" s="1">
        <v>2020</v>
      </c>
    </row>
    <row r="2" spans="1:5" x14ac:dyDescent="0.35">
      <c r="A2" t="s">
        <v>21</v>
      </c>
      <c r="B2" s="8">
        <v>35094</v>
      </c>
      <c r="C2" s="9">
        <f>B2/SUM(B2:B4)</f>
        <v>0.29859610312260698</v>
      </c>
      <c r="D2" s="8">
        <v>27442</v>
      </c>
      <c r="E2" s="9">
        <f>D2/SUM(D2:D4)</f>
        <v>0.18699957069554138</v>
      </c>
    </row>
    <row r="3" spans="1:5" x14ac:dyDescent="0.35">
      <c r="A3" t="s">
        <v>22</v>
      </c>
      <c r="B3" s="8">
        <v>68609</v>
      </c>
      <c r="C3" s="9">
        <f>B3/SUM(B2:B4)</f>
        <v>0.58375733855185907</v>
      </c>
      <c r="D3" s="8">
        <v>82678</v>
      </c>
      <c r="E3" s="9">
        <f>D3/SUM(D2:D4)</f>
        <v>0.56339736556978237</v>
      </c>
    </row>
    <row r="4" spans="1:5" x14ac:dyDescent="0.35">
      <c r="A4" t="s">
        <v>23</v>
      </c>
      <c r="B4" s="8">
        <v>13827</v>
      </c>
      <c r="C4" s="9">
        <f>B4/SUM(B2:B4)</f>
        <v>0.1176465583255339</v>
      </c>
      <c r="D4" s="8">
        <v>36629</v>
      </c>
      <c r="E4" s="9">
        <f>D4/SUM(D2:D4)</f>
        <v>0.24960306373467622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966D-8FE7-4F36-A200-2EA5519D377E}">
  <dimension ref="A2:E7"/>
  <sheetViews>
    <sheetView zoomScale="115" zoomScaleNormal="115" workbookViewId="0">
      <selection activeCell="A14" sqref="A14"/>
    </sheetView>
  </sheetViews>
  <sheetFormatPr defaultRowHeight="14.5" x14ac:dyDescent="0.35"/>
  <cols>
    <col min="1" max="1" width="44.7265625" customWidth="1"/>
  </cols>
  <sheetData>
    <row r="2" spans="1:5" x14ac:dyDescent="0.35">
      <c r="A2" t="s">
        <v>24</v>
      </c>
      <c r="B2" s="10">
        <v>1714</v>
      </c>
      <c r="C2" s="10">
        <v>1889</v>
      </c>
    </row>
    <row r="3" spans="1:5" x14ac:dyDescent="0.35">
      <c r="A3" t="s">
        <v>25</v>
      </c>
      <c r="B3" s="10">
        <v>141956</v>
      </c>
      <c r="C3" s="10">
        <v>146675</v>
      </c>
    </row>
    <row r="4" spans="1:5" x14ac:dyDescent="0.35">
      <c r="A4" t="s">
        <v>26</v>
      </c>
      <c r="B4" s="10">
        <v>38388</v>
      </c>
      <c r="C4" s="10">
        <v>35405</v>
      </c>
    </row>
    <row r="6" spans="1:5" x14ac:dyDescent="0.35">
      <c r="B6" s="12">
        <f>B2/B3*1000</f>
        <v>12.07416382541069</v>
      </c>
      <c r="C6" s="12">
        <f>C2/C3*1000</f>
        <v>12.878813703766831</v>
      </c>
      <c r="D6" s="1"/>
      <c r="E6" s="11">
        <f>C6-B6</f>
        <v>0.8046498783561411</v>
      </c>
    </row>
    <row r="7" spans="1:5" x14ac:dyDescent="0.35">
      <c r="B7" s="12">
        <f>B2/B4*1000</f>
        <v>44.649369594664996</v>
      </c>
      <c r="C7" s="12">
        <f>C2/C4*1000</f>
        <v>53.354046038695095</v>
      </c>
      <c r="D7" s="1"/>
      <c r="E7" s="11">
        <f>C7-B7</f>
        <v>8.704676444030099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28AD-003B-4ABD-B043-074AA5BA9443}">
  <dimension ref="A1:D20"/>
  <sheetViews>
    <sheetView topLeftCell="A7" zoomScaleNormal="100" workbookViewId="0">
      <selection activeCell="E18" sqref="E18"/>
    </sheetView>
  </sheetViews>
  <sheetFormatPr defaultRowHeight="14.5" x14ac:dyDescent="0.35"/>
  <cols>
    <col min="1" max="1" width="8.7265625" style="1"/>
    <col min="2" max="2" width="8.7265625" style="16"/>
  </cols>
  <sheetData>
    <row r="1" spans="1:4" ht="16" thickBot="1" x14ac:dyDescent="0.4">
      <c r="A1" s="1" t="s">
        <v>0</v>
      </c>
      <c r="B1" s="13">
        <v>5514</v>
      </c>
    </row>
    <row r="2" spans="1:4" ht="16" thickBot="1" x14ac:dyDescent="0.4">
      <c r="A2" s="1" t="s">
        <v>27</v>
      </c>
      <c r="B2" s="14">
        <v>73</v>
      </c>
    </row>
    <row r="3" spans="1:4" ht="16" thickBot="1" x14ac:dyDescent="0.4">
      <c r="A3" s="1" t="s">
        <v>28</v>
      </c>
      <c r="B3" s="14">
        <v>71.599999999999994</v>
      </c>
      <c r="D3">
        <f>B2-B3</f>
        <v>1.4000000000000057</v>
      </c>
    </row>
    <row r="4" spans="1:4" ht="16" thickBot="1" x14ac:dyDescent="0.4">
      <c r="A4" s="1" t="s">
        <v>29</v>
      </c>
      <c r="B4" s="14">
        <v>213.9</v>
      </c>
    </row>
    <row r="5" spans="1:4" ht="16" thickBot="1" x14ac:dyDescent="0.4">
      <c r="A5" s="1" t="s">
        <v>30</v>
      </c>
      <c r="B5" s="14">
        <v>157.19999999999999</v>
      </c>
    </row>
    <row r="6" spans="1:4" ht="16" thickBot="1" x14ac:dyDescent="0.4">
      <c r="A6" s="1" t="s">
        <v>2</v>
      </c>
      <c r="B6" s="15">
        <f>B1+B2-B3+B4-B5</f>
        <v>5572.0999999999995</v>
      </c>
    </row>
    <row r="9" spans="1:4" x14ac:dyDescent="0.35">
      <c r="A9" s="16" t="s">
        <v>31</v>
      </c>
      <c r="B9" s="17">
        <f>AVERAGE(B1,B6)</f>
        <v>5543.0499999999993</v>
      </c>
    </row>
    <row r="11" spans="1:4" x14ac:dyDescent="0.35">
      <c r="A11" s="1" t="s">
        <v>32</v>
      </c>
      <c r="B11" s="18">
        <f>B2/B9*1000</f>
        <v>13.169644870603731</v>
      </c>
    </row>
    <row r="12" spans="1:4" x14ac:dyDescent="0.35">
      <c r="A12" s="1" t="s">
        <v>33</v>
      </c>
      <c r="B12" s="18">
        <f>B3/B9*1000</f>
        <v>12.917076338838728</v>
      </c>
    </row>
    <row r="13" spans="1:4" x14ac:dyDescent="0.35">
      <c r="A13" s="1" t="s">
        <v>34</v>
      </c>
      <c r="B13" s="18">
        <f>B11-B12</f>
        <v>0.25256853176500371</v>
      </c>
    </row>
    <row r="14" spans="1:4" x14ac:dyDescent="0.35">
      <c r="A14" s="1" t="s">
        <v>35</v>
      </c>
      <c r="B14" s="16">
        <f>B4-B5</f>
        <v>56.700000000000017</v>
      </c>
    </row>
    <row r="15" spans="1:4" x14ac:dyDescent="0.35">
      <c r="A15" s="1" t="s">
        <v>36</v>
      </c>
      <c r="B15" s="16">
        <f>B4+B5</f>
        <v>371.1</v>
      </c>
    </row>
    <row r="16" spans="1:4" x14ac:dyDescent="0.35">
      <c r="A16" s="1" t="s">
        <v>37</v>
      </c>
      <c r="B16" s="19">
        <f>B4/B6*1000</f>
        <v>38.387681484539044</v>
      </c>
    </row>
    <row r="17" spans="1:1" x14ac:dyDescent="0.35">
      <c r="A17" s="1" t="s">
        <v>38</v>
      </c>
    </row>
    <row r="18" spans="1:1" x14ac:dyDescent="0.35">
      <c r="A18" s="1" t="s">
        <v>39</v>
      </c>
    </row>
    <row r="19" spans="1:1" x14ac:dyDescent="0.35">
      <c r="A19" s="1" t="s">
        <v>40</v>
      </c>
    </row>
    <row r="20" spans="1:1" x14ac:dyDescent="0.35">
      <c r="A20" s="1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540B-78D4-48DE-8C01-8E768EE97F66}">
  <dimension ref="A1"/>
  <sheetViews>
    <sheetView zoomScale="130" zoomScaleNormal="130" workbookViewId="0">
      <selection activeCell="C12" sqref="C12"/>
    </sheetView>
  </sheetViews>
  <sheetFormatPr defaultRowHeight="14.5" x14ac:dyDescent="0.35"/>
  <cols>
    <col min="1" max="1" width="13.08984375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499E-BE12-4001-B09A-A826F1361B09}">
  <dimension ref="A1:K19"/>
  <sheetViews>
    <sheetView tabSelected="1" topLeftCell="A7" zoomScale="70" zoomScaleNormal="70" workbookViewId="0">
      <selection activeCell="B32" sqref="B32"/>
    </sheetView>
  </sheetViews>
  <sheetFormatPr defaultRowHeight="14.5" x14ac:dyDescent="0.35"/>
  <cols>
    <col min="1" max="1" width="16.6328125" customWidth="1"/>
    <col min="2" max="7" width="12.6328125" style="1" customWidth="1"/>
    <col min="8" max="8" width="12.6328125" customWidth="1"/>
    <col min="9" max="11" width="10.81640625" customWidth="1"/>
  </cols>
  <sheetData>
    <row r="1" spans="1:11" s="1" customFormat="1" x14ac:dyDescent="0.35">
      <c r="A1" s="2" t="s">
        <v>69</v>
      </c>
      <c r="B1" s="2" t="s">
        <v>65</v>
      </c>
      <c r="C1" s="2" t="s">
        <v>63</v>
      </c>
      <c r="D1" s="2" t="s">
        <v>64</v>
      </c>
      <c r="E1" s="2" t="s">
        <v>66</v>
      </c>
      <c r="F1" s="2" t="s">
        <v>67</v>
      </c>
      <c r="G1" s="2" t="s">
        <v>68</v>
      </c>
    </row>
    <row r="2" spans="1:11" x14ac:dyDescent="0.35">
      <c r="A2" s="3" t="s">
        <v>55</v>
      </c>
      <c r="B2" s="2">
        <v>81.2</v>
      </c>
      <c r="C2" s="2">
        <v>39.799999999999997</v>
      </c>
      <c r="D2" s="2">
        <v>41.4</v>
      </c>
      <c r="E2" s="2">
        <v>10.7</v>
      </c>
      <c r="F2" s="2">
        <v>48.3</v>
      </c>
      <c r="G2" s="2">
        <v>22.2</v>
      </c>
    </row>
    <row r="3" spans="1:11" x14ac:dyDescent="0.35">
      <c r="A3" s="3" t="s">
        <v>56</v>
      </c>
      <c r="B3" s="2">
        <v>60.8</v>
      </c>
      <c r="C3" s="2">
        <v>29.5</v>
      </c>
      <c r="D3" s="2">
        <v>31.3</v>
      </c>
      <c r="E3" s="2">
        <v>8.4</v>
      </c>
      <c r="F3" s="2">
        <v>35.6</v>
      </c>
      <c r="G3" s="2">
        <v>16.8</v>
      </c>
    </row>
    <row r="4" spans="1:11" x14ac:dyDescent="0.35">
      <c r="A4" s="3" t="s">
        <v>57</v>
      </c>
      <c r="B4" s="2">
        <v>146.80000000000001</v>
      </c>
      <c r="C4" s="2">
        <v>68</v>
      </c>
      <c r="D4" s="2">
        <v>78.8</v>
      </c>
      <c r="E4" s="2">
        <v>25.5</v>
      </c>
      <c r="F4" s="2">
        <v>90.8</v>
      </c>
      <c r="G4" s="2">
        <v>30.5</v>
      </c>
    </row>
    <row r="5" spans="1:11" x14ac:dyDescent="0.35">
      <c r="A5" s="3" t="s">
        <v>58</v>
      </c>
      <c r="B5" s="2">
        <v>64.5</v>
      </c>
      <c r="C5" s="2">
        <v>31.3</v>
      </c>
      <c r="D5" s="2">
        <v>33.200000000000003</v>
      </c>
      <c r="E5" s="2">
        <v>11.8</v>
      </c>
      <c r="F5" s="2">
        <v>36.5</v>
      </c>
      <c r="G5" s="2">
        <v>16.2</v>
      </c>
    </row>
    <row r="6" spans="1:11" x14ac:dyDescent="0.35">
      <c r="A6" s="3" t="s">
        <v>59</v>
      </c>
      <c r="B6" s="2">
        <v>255.5</v>
      </c>
      <c r="C6" s="2">
        <v>128.4</v>
      </c>
      <c r="D6" s="2">
        <v>127.1</v>
      </c>
      <c r="E6" s="2">
        <v>70.8</v>
      </c>
      <c r="F6" s="2">
        <v>162.69999999999999</v>
      </c>
      <c r="G6" s="2">
        <v>21.6</v>
      </c>
    </row>
    <row r="7" spans="1:11" x14ac:dyDescent="0.35">
      <c r="A7" s="3" t="s">
        <v>60</v>
      </c>
      <c r="B7" s="2">
        <v>50.6</v>
      </c>
      <c r="C7" s="2">
        <v>25.3</v>
      </c>
      <c r="D7" s="2">
        <v>25.3</v>
      </c>
      <c r="E7" s="2">
        <v>7</v>
      </c>
      <c r="F7" s="2">
        <v>34.200000000000003</v>
      </c>
      <c r="G7" s="2">
        <v>9.4</v>
      </c>
    </row>
    <row r="8" spans="1:11" x14ac:dyDescent="0.35">
      <c r="A8" s="3" t="s">
        <v>61</v>
      </c>
      <c r="B8" s="2">
        <v>127</v>
      </c>
      <c r="C8" s="2">
        <v>61.7</v>
      </c>
      <c r="D8" s="2">
        <v>65.2</v>
      </c>
      <c r="E8" s="2">
        <v>16.100000000000001</v>
      </c>
      <c r="F8" s="2">
        <v>68.599999999999994</v>
      </c>
      <c r="G8" s="2">
        <v>42.3</v>
      </c>
    </row>
    <row r="9" spans="1:11" x14ac:dyDescent="0.35">
      <c r="A9" s="3" t="s">
        <v>62</v>
      </c>
      <c r="B9" s="2">
        <v>321.39999999999998</v>
      </c>
      <c r="C9" s="2">
        <v>158.19999999999999</v>
      </c>
      <c r="D9" s="2">
        <v>163.19999999999999</v>
      </c>
      <c r="E9" s="2">
        <v>61</v>
      </c>
      <c r="F9" s="2">
        <v>193.6</v>
      </c>
      <c r="G9" s="2">
        <v>66.8</v>
      </c>
    </row>
    <row r="10" spans="1:11" x14ac:dyDescent="0.35">
      <c r="A10" s="28"/>
      <c r="B10" s="29"/>
      <c r="C10" s="29"/>
      <c r="D10" s="29"/>
      <c r="E10" s="29"/>
      <c r="F10" s="29"/>
      <c r="G10" s="29"/>
    </row>
    <row r="11" spans="1:11" x14ac:dyDescent="0.35">
      <c r="C11" s="2" t="s">
        <v>63</v>
      </c>
      <c r="D11" s="2" t="s">
        <v>64</v>
      </c>
      <c r="E11" s="2" t="s">
        <v>70</v>
      </c>
      <c r="F11" s="2" t="s">
        <v>66</v>
      </c>
      <c r="G11" s="2" t="s">
        <v>67</v>
      </c>
      <c r="H11" s="2" t="s">
        <v>68</v>
      </c>
      <c r="I11" s="31" t="s">
        <v>72</v>
      </c>
      <c r="J11" s="31" t="s">
        <v>71</v>
      </c>
      <c r="K11" s="31" t="s">
        <v>73</v>
      </c>
    </row>
    <row r="12" spans="1:11" x14ac:dyDescent="0.35">
      <c r="A12" s="3" t="s">
        <v>55</v>
      </c>
      <c r="C12" s="30">
        <f>C2/B2</f>
        <v>0.49014778325123148</v>
      </c>
      <c r="D12" s="30">
        <f>D2/B2</f>
        <v>0.50985221674876846</v>
      </c>
      <c r="E12" s="27">
        <f>D2/C2*1000</f>
        <v>1040.2010050251256</v>
      </c>
      <c r="F12" s="30">
        <f>E2/SUM(E2:G2)</f>
        <v>0.1317733990147783</v>
      </c>
      <c r="G12" s="30">
        <f>F2/SUM(E2:G2)</f>
        <v>0.59482758620689646</v>
      </c>
      <c r="H12" s="30">
        <f>G2/SUM(E2:G2)</f>
        <v>0.27339901477832512</v>
      </c>
      <c r="I12" s="27">
        <f>E2/F2*1000</f>
        <v>221.53209109730849</v>
      </c>
      <c r="J12" s="27">
        <f>G2/F2*1000</f>
        <v>459.6273291925466</v>
      </c>
      <c r="K12" s="27">
        <f>(E2+G2)/F2*1000</f>
        <v>681.15942028985512</v>
      </c>
    </row>
    <row r="13" spans="1:11" x14ac:dyDescent="0.35">
      <c r="A13" s="3" t="s">
        <v>56</v>
      </c>
      <c r="C13" s="30">
        <f>C3/B3</f>
        <v>0.48519736842105265</v>
      </c>
      <c r="D13" s="30">
        <f>D3/B3</f>
        <v>0.51480263157894746</v>
      </c>
      <c r="E13" s="27">
        <f>D3/C3*1000</f>
        <v>1061.0169491525423</v>
      </c>
      <c r="F13" s="30">
        <f>E3/SUM(E3:G3)</f>
        <v>0.13815789473684212</v>
      </c>
      <c r="G13" s="30">
        <f>F3/SUM(E3:G3)</f>
        <v>0.58552631578947378</v>
      </c>
      <c r="H13" s="30">
        <f>G3/SUM(E3:G3)</f>
        <v>0.27631578947368424</v>
      </c>
      <c r="I13" s="27">
        <f>E3/F3*1000</f>
        <v>235.95505617977528</v>
      </c>
      <c r="J13" s="27">
        <f>G3/F3*1000</f>
        <v>471.91011235955057</v>
      </c>
      <c r="K13" s="27">
        <f>(E3+G3)/F3*1000</f>
        <v>707.86516853932585</v>
      </c>
    </row>
    <row r="14" spans="1:11" x14ac:dyDescent="0.35">
      <c r="A14" s="3" t="s">
        <v>57</v>
      </c>
      <c r="C14" s="30">
        <f>C4/B4</f>
        <v>0.46321525885558579</v>
      </c>
      <c r="D14" s="30">
        <f>D4/B4</f>
        <v>0.5367847411444141</v>
      </c>
      <c r="E14" s="27">
        <f>D4/C4*1000</f>
        <v>1158.8235294117646</v>
      </c>
      <c r="F14" s="30">
        <f>E4/SUM(E4:G4)</f>
        <v>0.17370572207084467</v>
      </c>
      <c r="G14" s="30">
        <f>F4/SUM(E4:G4)</f>
        <v>0.61852861035422335</v>
      </c>
      <c r="H14" s="30">
        <f>G4/SUM(E4:G4)</f>
        <v>0.20776566757493187</v>
      </c>
      <c r="I14" s="27">
        <f>E4/F4*1000</f>
        <v>280.83700440528634</v>
      </c>
      <c r="J14" s="27">
        <f>G4/F4*1000</f>
        <v>335.9030837004405</v>
      </c>
      <c r="K14" s="27">
        <f>(E4+G4)/F4*1000</f>
        <v>616.74008810572684</v>
      </c>
    </row>
    <row r="15" spans="1:11" x14ac:dyDescent="0.35">
      <c r="A15" s="3" t="s">
        <v>58</v>
      </c>
      <c r="C15" s="30">
        <f>C5/B5</f>
        <v>0.48527131782945737</v>
      </c>
      <c r="D15" s="30">
        <f>D5/B5</f>
        <v>0.51472868217054268</v>
      </c>
      <c r="E15" s="27">
        <f>D5/C5*1000</f>
        <v>1060.7028753993611</v>
      </c>
      <c r="F15" s="30">
        <f>E5/SUM(E5:G5)</f>
        <v>0.18294573643410852</v>
      </c>
      <c r="G15" s="30">
        <f>F5/SUM(E5:G5)</f>
        <v>0.56589147286821706</v>
      </c>
      <c r="H15" s="30">
        <f>G5/SUM(E5:G5)</f>
        <v>0.25116279069767439</v>
      </c>
      <c r="I15" s="27">
        <f>E5/F5*1000</f>
        <v>323.28767123287673</v>
      </c>
      <c r="J15" s="27">
        <f>G5/F5*1000</f>
        <v>443.83561643835611</v>
      </c>
      <c r="K15" s="27">
        <f>(E5+G5)/F5*1000</f>
        <v>767.12328767123279</v>
      </c>
    </row>
    <row r="16" spans="1:11" x14ac:dyDescent="0.35">
      <c r="A16" s="3" t="s">
        <v>59</v>
      </c>
      <c r="C16" s="30">
        <f>C6/B6</f>
        <v>0.50254403131115466</v>
      </c>
      <c r="D16" s="30">
        <f>D6/B6</f>
        <v>0.4974559686888454</v>
      </c>
      <c r="E16" s="27">
        <f>D6/C6*1000</f>
        <v>989.87538940809964</v>
      </c>
      <c r="F16" s="30">
        <f>E6/SUM(E6:G6)</f>
        <v>0.27753822030576242</v>
      </c>
      <c r="G16" s="30">
        <f>F6/SUM(E6:G6)</f>
        <v>0.63778910231281849</v>
      </c>
      <c r="H16" s="30">
        <f>G6/SUM(E6:G6)</f>
        <v>8.4672677381419065E-2</v>
      </c>
      <c r="I16" s="27">
        <f>E6/F6*1000</f>
        <v>435.15673017824219</v>
      </c>
      <c r="J16" s="27">
        <f>G6/F6*1000</f>
        <v>132.75968039336203</v>
      </c>
      <c r="K16" s="27">
        <f>(E6+G6)/F6*1000</f>
        <v>567.91641057160427</v>
      </c>
    </row>
    <row r="17" spans="1:11" x14ac:dyDescent="0.35">
      <c r="A17" s="3" t="s">
        <v>60</v>
      </c>
      <c r="C17" s="30">
        <f>C7/B7</f>
        <v>0.5</v>
      </c>
      <c r="D17" s="30">
        <f>D7/B7</f>
        <v>0.5</v>
      </c>
      <c r="E17" s="27">
        <f>D7/C7*1000</f>
        <v>1000</v>
      </c>
      <c r="F17" s="30">
        <f>E7/SUM(E7:G7)</f>
        <v>0.13833992094861661</v>
      </c>
      <c r="G17" s="30">
        <f>F7/SUM(E7:G7)</f>
        <v>0.67588932806324109</v>
      </c>
      <c r="H17" s="30">
        <f>G7/SUM(E7:G7)</f>
        <v>0.1857707509881423</v>
      </c>
      <c r="I17" s="27">
        <f>E7/F7*1000</f>
        <v>204.67836257309941</v>
      </c>
      <c r="J17" s="27">
        <f>G7/F7*1000</f>
        <v>274.85380116959061</v>
      </c>
      <c r="K17" s="27">
        <f>(E7+G7)/F7*1000</f>
        <v>479.53216374268999</v>
      </c>
    </row>
    <row r="18" spans="1:11" x14ac:dyDescent="0.35">
      <c r="A18" s="3" t="s">
        <v>61</v>
      </c>
      <c r="C18" s="30">
        <f>C8/B8</f>
        <v>0.48582677165354332</v>
      </c>
      <c r="D18" s="30">
        <f>D8/B8</f>
        <v>0.51338582677165356</v>
      </c>
      <c r="E18" s="27">
        <f>D8/C8*1000</f>
        <v>1056.7260940032415</v>
      </c>
      <c r="F18" s="30">
        <f>E8/SUM(E8:G8)</f>
        <v>0.12677165354330711</v>
      </c>
      <c r="G18" s="30">
        <f>F8/SUM(E8:G8)</f>
        <v>0.54015748031496069</v>
      </c>
      <c r="H18" s="30">
        <f>G8/SUM(E8:G8)</f>
        <v>0.33307086614173231</v>
      </c>
      <c r="I18" s="27">
        <f>E8/F8*1000</f>
        <v>234.69387755102045</v>
      </c>
      <c r="J18" s="27">
        <f>G8/F8*1000</f>
        <v>616.61807580174934</v>
      </c>
      <c r="K18" s="27">
        <f>(E8+G8)/F8*1000</f>
        <v>851.31195335276982</v>
      </c>
    </row>
    <row r="19" spans="1:11" x14ac:dyDescent="0.35">
      <c r="A19" s="3" t="s">
        <v>62</v>
      </c>
      <c r="C19" s="30">
        <f>C9/B9</f>
        <v>0.49222153080273801</v>
      </c>
      <c r="D19" s="30">
        <f>D9/B9</f>
        <v>0.50777846919726199</v>
      </c>
      <c r="E19" s="27">
        <f>D9/C9*1000</f>
        <v>1031.6055625790138</v>
      </c>
      <c r="F19" s="30">
        <f>E9/SUM(E9:G9)</f>
        <v>0.1897946484131923</v>
      </c>
      <c r="G19" s="30">
        <f>F9/SUM(E9:G9)</f>
        <v>0.60236465463596767</v>
      </c>
      <c r="H19" s="30">
        <f>G9/SUM(E9:G9)</f>
        <v>0.20784069695084009</v>
      </c>
      <c r="I19" s="27">
        <f>E9/F9*1000</f>
        <v>315.08264462809922</v>
      </c>
      <c r="J19" s="27">
        <f>G9/F9*1000</f>
        <v>345.04132231404958</v>
      </c>
      <c r="K19" s="27">
        <f>(E9+G9)/F9*1000</f>
        <v>660.12396694214885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66CD-8919-4340-B322-DC04D0378626}">
  <dimension ref="A1:H17"/>
  <sheetViews>
    <sheetView zoomScale="115" zoomScaleNormal="115" workbookViewId="0">
      <selection activeCell="B17" sqref="B17"/>
    </sheetView>
  </sheetViews>
  <sheetFormatPr defaultRowHeight="14.5" x14ac:dyDescent="0.35"/>
  <cols>
    <col min="1" max="1" width="46.6328125" customWidth="1"/>
    <col min="2" max="7" width="8.7265625" style="1"/>
  </cols>
  <sheetData>
    <row r="1" spans="1:8" x14ac:dyDescent="0.35">
      <c r="A1" s="3" t="s">
        <v>42</v>
      </c>
      <c r="B1" s="2">
        <v>2011</v>
      </c>
      <c r="C1" s="2">
        <v>2012</v>
      </c>
      <c r="D1" s="2">
        <v>2013</v>
      </c>
      <c r="E1" s="2">
        <v>2014</v>
      </c>
      <c r="F1" s="2">
        <v>2015</v>
      </c>
      <c r="G1" s="2">
        <v>2016</v>
      </c>
    </row>
    <row r="2" spans="1:8" x14ac:dyDescent="0.35">
      <c r="A2" s="3" t="s">
        <v>43</v>
      </c>
      <c r="B2" s="20">
        <v>1953.5</v>
      </c>
      <c r="C2" s="21">
        <f>B2+B6/1000</f>
        <v>1950.4380000000001</v>
      </c>
      <c r="D2" s="21">
        <f>C2+C6/1000</f>
        <v>1947.2380000000001</v>
      </c>
      <c r="E2" s="21">
        <f>D2+D6/1000</f>
        <v>1938.491</v>
      </c>
      <c r="F2" s="21">
        <f>E2+E6/1000</f>
        <v>1933.2829999999999</v>
      </c>
      <c r="G2" s="20">
        <v>1929</v>
      </c>
      <c r="H2" s="22"/>
    </row>
    <row r="3" spans="1:8" x14ac:dyDescent="0.35">
      <c r="A3" s="3" t="s">
        <v>44</v>
      </c>
      <c r="B3" s="21">
        <f>AVERAGE(B2:C2)</f>
        <v>1951.9690000000001</v>
      </c>
      <c r="C3" s="21">
        <f>AVERAGE(C2:D2)</f>
        <v>1948.8380000000002</v>
      </c>
      <c r="D3" s="21">
        <f t="shared" ref="D3:E3" si="0">AVERAGE(D2:E2)</f>
        <v>1942.8645000000001</v>
      </c>
      <c r="E3" s="21">
        <f t="shared" si="0"/>
        <v>1935.8869999999999</v>
      </c>
      <c r="F3" s="21">
        <f>AVERAGE(F2:G2)</f>
        <v>1931.1415</v>
      </c>
      <c r="G3" s="23"/>
    </row>
    <row r="4" spans="1:8" x14ac:dyDescent="0.35">
      <c r="A4" s="3" t="s">
        <v>45</v>
      </c>
      <c r="B4" s="27">
        <f>B3*B9</f>
        <v>23376.780744000003</v>
      </c>
      <c r="C4" s="2"/>
      <c r="D4" s="20">
        <v>24614</v>
      </c>
      <c r="E4" s="2"/>
      <c r="F4" s="20">
        <v>24494</v>
      </c>
      <c r="G4" s="23"/>
    </row>
    <row r="5" spans="1:8" x14ac:dyDescent="0.35">
      <c r="A5" s="3" t="s">
        <v>46</v>
      </c>
      <c r="B5" s="2"/>
      <c r="C5" s="20">
        <v>26743</v>
      </c>
      <c r="D5" s="2"/>
      <c r="E5" s="2"/>
      <c r="F5" s="2"/>
      <c r="G5" s="23"/>
    </row>
    <row r="6" spans="1:8" x14ac:dyDescent="0.35">
      <c r="A6" s="3" t="s">
        <v>47</v>
      </c>
      <c r="B6" s="20">
        <v>-3062</v>
      </c>
      <c r="C6" s="20">
        <v>-3200</v>
      </c>
      <c r="D6" s="20">
        <v>-8747</v>
      </c>
      <c r="E6" s="20">
        <v>-5208</v>
      </c>
      <c r="F6" s="20">
        <v>-4300</v>
      </c>
      <c r="G6" s="24"/>
    </row>
    <row r="7" spans="1:8" x14ac:dyDescent="0.35">
      <c r="A7" s="3" t="s">
        <v>48</v>
      </c>
      <c r="B7" s="2"/>
      <c r="C7" s="2"/>
      <c r="D7" s="2"/>
      <c r="E7" s="20">
        <v>-1260</v>
      </c>
      <c r="F7" s="2"/>
      <c r="G7" s="23"/>
    </row>
    <row r="8" spans="1:8" x14ac:dyDescent="0.35">
      <c r="A8" s="3" t="s">
        <v>49</v>
      </c>
      <c r="B8" s="2"/>
      <c r="C8" s="20">
        <v>-1104</v>
      </c>
      <c r="D8" s="2"/>
      <c r="E8" s="2"/>
      <c r="F8" s="2"/>
      <c r="G8" s="23"/>
    </row>
    <row r="9" spans="1:8" x14ac:dyDescent="0.35">
      <c r="A9" s="3" t="s">
        <v>50</v>
      </c>
      <c r="B9" s="20">
        <v>11.976000000000001</v>
      </c>
      <c r="C9" s="2"/>
      <c r="D9" s="4">
        <f>D4/D3</f>
        <v>12.668922614006277</v>
      </c>
      <c r="E9" s="20">
        <v>12.755000000000001</v>
      </c>
      <c r="F9" s="4">
        <f>F4/F3</f>
        <v>12.683689931576739</v>
      </c>
      <c r="G9" s="23"/>
    </row>
    <row r="10" spans="1:8" x14ac:dyDescent="0.35">
      <c r="A10" s="3" t="s">
        <v>51</v>
      </c>
      <c r="B10" s="2"/>
      <c r="C10" s="4">
        <f>C5/C3</f>
        <v>13.722536198493666</v>
      </c>
      <c r="D10" s="20">
        <v>13.496</v>
      </c>
      <c r="E10" s="2"/>
      <c r="F10" s="2"/>
      <c r="G10" s="23"/>
    </row>
    <row r="11" spans="1:8" x14ac:dyDescent="0.35">
      <c r="A11" s="3" t="s">
        <v>52</v>
      </c>
      <c r="B11" s="4">
        <f>B6/B3</f>
        <v>-1.5686724533022809</v>
      </c>
      <c r="C11" s="4">
        <f t="shared" ref="C11:F11" si="1">C6/C3</f>
        <v>-1.6420041070627727</v>
      </c>
      <c r="D11" s="4">
        <f>D6/D3</f>
        <v>-4.5021153044898394</v>
      </c>
      <c r="E11" s="4">
        <f t="shared" si="1"/>
        <v>-2.6902396679145011</v>
      </c>
      <c r="F11" s="4">
        <f t="shared" si="1"/>
        <v>-2.226662313455539</v>
      </c>
      <c r="G11" s="23"/>
    </row>
    <row r="12" spans="1:8" x14ac:dyDescent="0.35">
      <c r="A12" s="3" t="s">
        <v>53</v>
      </c>
      <c r="B12" s="20">
        <v>-2.1230000000000002</v>
      </c>
      <c r="C12" s="2"/>
      <c r="D12" s="2"/>
      <c r="E12" s="4">
        <f>E7/E3</f>
        <v>-0.65086443578576647</v>
      </c>
      <c r="F12" s="2"/>
      <c r="G12" s="23"/>
    </row>
    <row r="13" spans="1:8" x14ac:dyDescent="0.35">
      <c r="A13" s="3" t="s">
        <v>54</v>
      </c>
      <c r="B13" s="2"/>
      <c r="C13" s="21">
        <f>C8/C3</f>
        <v>-0.56649141693665661</v>
      </c>
      <c r="D13" s="2"/>
      <c r="E13" s="2"/>
      <c r="F13" s="20">
        <v>-1.4450000000000001</v>
      </c>
      <c r="G13" s="23"/>
    </row>
    <row r="16" spans="1:8" x14ac:dyDescent="0.35">
      <c r="G16" s="26"/>
    </row>
    <row r="17" spans="6:7" x14ac:dyDescent="0.35">
      <c r="F17" s="25"/>
      <c r="G1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1.1</vt:lpstr>
      <vt:lpstr>1.2</vt:lpstr>
      <vt:lpstr>1.3</vt:lpstr>
      <vt:lpstr>1.4</vt:lpstr>
      <vt:lpstr>1.5</vt:lpstr>
      <vt:lpstr>1.6</vt:lpstr>
      <vt:lpstr>1.7</vt:lpstr>
      <vt:lpstr>1.11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Скрипниченко</dc:creator>
  <cp:lastModifiedBy>Юрий Скрипниченко</cp:lastModifiedBy>
  <dcterms:created xsi:type="dcterms:W3CDTF">2015-06-05T18:19:34Z</dcterms:created>
  <dcterms:modified xsi:type="dcterms:W3CDTF">2023-09-25T11:39:48Z</dcterms:modified>
</cp:coreProperties>
</file>